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lab.'!$A$1:$J$46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<sst xmlns="http://schemas.openxmlformats.org/spreadsheetml/2006/main" count="79" uniqueCount="78">
  <si>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</si>
  <si>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</si>
  <si>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</si>
  <si>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</si>
  <si>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</si>
  <si>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</si>
  <si>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</si>
  <si>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</si>
  <si>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</si>
  <si>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</si>
  <si>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</si>
  <si>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</si>
  <si>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</si>
  <si>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</si>
  <si>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</si>
  <si>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</si>
  <si>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</si>
  <si>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</si>
  <si>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</si>
  <si>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</si>
  <si>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</si>
  <si>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</si>
  <si>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</si>
  <si>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</si>
  <si>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</si>
  <si>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</si>
  <si>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</si>
  <si>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</si>
  <si>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</si>
  <si>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</si>
  <si>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</si>
  <si>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</si>
  <si>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</si>
  <si>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</si>
  <si>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</si>
  <si>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</si>
  <si>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</si>
  <si>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</si>
  <si>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</si>
  <si>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</si>
  <si>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</si>
  <si>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</si>
  <si>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</si>
  <si>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</si>
  <si>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</si>
  <si>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</si>
  <si>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</si>
  <si>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</si>
  <si>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</si>
  <si>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</si>
  <si>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</si>
  <si>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</si>
  <si>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</si>
  <si>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</si>
  <si>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</si>
  <si>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</si>
  <si>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</si>
  <si>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</si>
  <si>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</si>
  <si>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</si>
  <si>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</si>
  <si>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</si>
  <si>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</si>
  <si>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</si>
  <si>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</si>
  <si>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</si>
  <si>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</si>
  <si>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</si>
  <si>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</si>
  <si>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</si>
  <si>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</si>
  <si>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</si>
  <si>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</si>
  <si>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</si>
  <si>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</si>
  <si>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</si>
  <si>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CONTRACT IUNIE 2021  - FORMULA</t>
  </si>
  <si>
    <t>TOTAL VALOARE CONTRACT IUNIE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</si>
</sst>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L41" sqref="L41"/>
    </sheetView>
  </sheetViews>
  <sheetFormatPr defaultColWidth="9.140625" defaultRowHeight="12.75"/>
  <cols>
    <col min="1" max="1" width="6.8515625" style="13" customWidth="1"/>
    <col min="2" max="2" width="62.7109375" style="14" customWidth="1"/>
    <col min="3" max="3" width="18.140625" style="13" customWidth="1"/>
    <col min="4" max="5" width="18.7109375" style="15" customWidth="1"/>
    <col min="6" max="6" width="19.00390625" style="15" customWidth="1"/>
    <col min="7" max="7" width="18.00390625" style="15" customWidth="1"/>
    <col min="8" max="8" width="18.421875" style="15" customWidth="1"/>
    <col min="9" max="9" width="20.00390625" style="13" hidden="1" customWidth="1"/>
    <col min="10" max="10" width="21.00390625" style="13" customWidth="1"/>
    <col min="11" max="16384" width="9.140625" style="13" customWidth="1"/>
  </cols>
  <sheetData>
    <row r="1" ht="16.5" customHeight="1">
      <c r="C1" s="15"/>
    </row>
    <row r="2" spans="2:8" ht="18.75">
      <c r="B2" s="2" t="s">
        <v>74</v>
      </c>
      <c r="E2" s="2"/>
      <c r="F2" s="2"/>
      <c r="G2" s="2"/>
      <c r="H2" s="2"/>
    </row>
    <row r="3" spans="2:8" ht="18.75">
      <c r="B3" s="2" t="s">
        <v>75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28" t="s">
        <v>36</v>
      </c>
      <c r="D6" s="29"/>
      <c r="E6" s="30" t="s">
        <v>37</v>
      </c>
      <c r="F6" s="31"/>
      <c r="G6" s="31"/>
      <c r="H6" s="32"/>
      <c r="I6" s="21"/>
      <c r="J6" s="21"/>
    </row>
    <row r="7" spans="1:10" ht="113.2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76</v>
      </c>
      <c r="J7" s="22" t="s">
        <v>77</v>
      </c>
    </row>
    <row r="8" spans="1:10" ht="46.5" customHeight="1">
      <c r="A8" s="20" t="s">
        <v>46</v>
      </c>
      <c r="B8" s="27" t="s">
        <v>8</v>
      </c>
      <c r="C8" s="24">
        <v>639.37</v>
      </c>
      <c r="D8" s="25">
        <f aca="true" t="shared" si="0" ref="D8:D34">C8*$C$38</f>
        <v>18738.27644206537</v>
      </c>
      <c r="E8" s="25">
        <v>96</v>
      </c>
      <c r="F8" s="24">
        <f aca="true" t="shared" si="1" ref="F8:F34">E8*$F$39</f>
        <v>11204.864973791497</v>
      </c>
      <c r="G8" s="25">
        <v>391</v>
      </c>
      <c r="H8" s="25">
        <f aca="true" t="shared" si="2" ref="H8:H34">G8*$F$42</f>
        <v>8316.034851817458</v>
      </c>
      <c r="I8" s="25">
        <f aca="true" t="shared" si="3" ref="I8:I34">D8+F8+H8</f>
        <v>38259.176267674324</v>
      </c>
      <c r="J8" s="25">
        <f>ROUND(I8,2)</f>
        <v>38259.18</v>
      </c>
    </row>
    <row r="9" spans="1:10" ht="46.5" customHeight="1">
      <c r="A9" s="20" t="s">
        <v>49</v>
      </c>
      <c r="B9" s="27" t="s">
        <v>41</v>
      </c>
      <c r="C9" s="24">
        <v>1598.2</v>
      </c>
      <c r="D9" s="25">
        <f t="shared" si="0"/>
        <v>46839.096938719165</v>
      </c>
      <c r="E9" s="25">
        <v>123</v>
      </c>
      <c r="F9" s="24">
        <f t="shared" si="1"/>
        <v>14356.233247670356</v>
      </c>
      <c r="G9" s="25">
        <v>646</v>
      </c>
      <c r="H9" s="25">
        <f t="shared" si="2"/>
        <v>13739.535842133191</v>
      </c>
      <c r="I9" s="25">
        <f t="shared" si="3"/>
        <v>74934.86602852271</v>
      </c>
      <c r="J9" s="25">
        <f aca="true" t="shared" si="4" ref="J9:J34">ROUND(I9,2)</f>
        <v>74934.87</v>
      </c>
    </row>
    <row r="10" spans="1:10" ht="46.5" customHeight="1">
      <c r="A10" s="20" t="s">
        <v>49</v>
      </c>
      <c r="B10" s="27" t="s">
        <v>42</v>
      </c>
      <c r="C10" s="24">
        <v>735</v>
      </c>
      <c r="D10" s="25">
        <f t="shared" si="0"/>
        <v>21540.94371790676</v>
      </c>
      <c r="E10" s="25">
        <f>126+2</f>
        <v>128</v>
      </c>
      <c r="F10" s="24">
        <f t="shared" si="1"/>
        <v>14939.819965055329</v>
      </c>
      <c r="G10" s="25">
        <v>702</v>
      </c>
      <c r="H10" s="25">
        <f t="shared" si="2"/>
        <v>14930.579196869194</v>
      </c>
      <c r="I10" s="25">
        <f t="shared" si="3"/>
        <v>51411.34287983128</v>
      </c>
      <c r="J10" s="25">
        <f t="shared" si="4"/>
        <v>51411.34</v>
      </c>
    </row>
    <row r="11" spans="1:10" ht="46.5" customHeight="1">
      <c r="A11" s="20" t="s">
        <v>60</v>
      </c>
      <c r="B11" s="27" t="s">
        <v>11</v>
      </c>
      <c r="C11" s="24">
        <f>1581.25-17.14-5.71+24</f>
        <v>1582.3999999999999</v>
      </c>
      <c r="D11" s="25">
        <f t="shared" si="0"/>
        <v>46376.039917300215</v>
      </c>
      <c r="E11" s="25">
        <v>123</v>
      </c>
      <c r="F11" s="24">
        <f t="shared" si="1"/>
        <v>14356.233247670356</v>
      </c>
      <c r="G11" s="25">
        <v>676</v>
      </c>
      <c r="H11" s="25">
        <f t="shared" si="2"/>
        <v>14377.594782170336</v>
      </c>
      <c r="I11" s="25">
        <f t="shared" si="3"/>
        <v>75109.8679471409</v>
      </c>
      <c r="J11" s="25">
        <f t="shared" si="4"/>
        <v>75109.87</v>
      </c>
    </row>
    <row r="12" spans="1:10" ht="46.5" customHeight="1">
      <c r="A12" s="20" t="s">
        <v>61</v>
      </c>
      <c r="B12" s="27" t="s">
        <v>16</v>
      </c>
      <c r="C12" s="24">
        <v>566.93</v>
      </c>
      <c r="D12" s="25">
        <f t="shared" si="0"/>
        <v>16615.247921078746</v>
      </c>
      <c r="E12" s="25">
        <v>128</v>
      </c>
      <c r="F12" s="24">
        <f t="shared" si="1"/>
        <v>14939.819965055329</v>
      </c>
      <c r="G12" s="25">
        <v>632</v>
      </c>
      <c r="H12" s="25">
        <f t="shared" si="2"/>
        <v>13441.77500344919</v>
      </c>
      <c r="I12" s="25">
        <f t="shared" si="3"/>
        <v>44996.84288958326</v>
      </c>
      <c r="J12" s="25">
        <f t="shared" si="4"/>
        <v>44996.84</v>
      </c>
    </row>
    <row r="13" spans="1:10" ht="46.5" customHeight="1">
      <c r="A13" s="20" t="s">
        <v>52</v>
      </c>
      <c r="B13" s="27" t="s">
        <v>17</v>
      </c>
      <c r="C13" s="24">
        <f>568.8+30+3.43</f>
        <v>602.2299999999999</v>
      </c>
      <c r="D13" s="25">
        <f t="shared" si="0"/>
        <v>17649.79936766665</v>
      </c>
      <c r="E13" s="25">
        <f>122-2</f>
        <v>120</v>
      </c>
      <c r="F13" s="24">
        <f t="shared" si="1"/>
        <v>14006.08121723937</v>
      </c>
      <c r="G13" s="25">
        <v>1023</v>
      </c>
      <c r="H13" s="25">
        <f t="shared" si="2"/>
        <v>21757.809855266645</v>
      </c>
      <c r="I13" s="25">
        <f t="shared" si="3"/>
        <v>53413.690440172664</v>
      </c>
      <c r="J13" s="25">
        <f t="shared" si="4"/>
        <v>53413.69</v>
      </c>
    </row>
    <row r="14" spans="1:10" ht="46.5" customHeight="1">
      <c r="A14" s="20" t="s">
        <v>47</v>
      </c>
      <c r="B14" s="27" t="s">
        <v>27</v>
      </c>
      <c r="C14" s="24">
        <v>643</v>
      </c>
      <c r="D14" s="25">
        <f t="shared" si="0"/>
        <v>18844.66232736605</v>
      </c>
      <c r="E14" s="25">
        <v>146</v>
      </c>
      <c r="F14" s="24">
        <f t="shared" si="1"/>
        <v>17040.732147641233</v>
      </c>
      <c r="G14" s="25">
        <v>912</v>
      </c>
      <c r="H14" s="25">
        <f t="shared" si="2"/>
        <v>19396.99177712921</v>
      </c>
      <c r="I14" s="25">
        <f t="shared" si="3"/>
        <v>55282.38625213649</v>
      </c>
      <c r="J14" s="25">
        <f t="shared" si="4"/>
        <v>55282.39</v>
      </c>
    </row>
    <row r="15" spans="1:10" ht="46.5" customHeight="1">
      <c r="A15" s="20" t="s">
        <v>50</v>
      </c>
      <c r="B15" s="27" t="s">
        <v>12</v>
      </c>
      <c r="C15" s="24">
        <v>1478.73</v>
      </c>
      <c r="D15" s="25">
        <f t="shared" si="0"/>
        <v>43337.7410938507</v>
      </c>
      <c r="E15" s="25">
        <v>155</v>
      </c>
      <c r="F15" s="24">
        <f t="shared" si="1"/>
        <v>18091.188238934188</v>
      </c>
      <c r="G15" s="25">
        <v>944</v>
      </c>
      <c r="H15" s="25">
        <f t="shared" si="2"/>
        <v>20077.587979835498</v>
      </c>
      <c r="I15" s="25">
        <f t="shared" si="3"/>
        <v>81506.51731262039</v>
      </c>
      <c r="J15" s="25">
        <f t="shared" si="4"/>
        <v>81506.52</v>
      </c>
    </row>
    <row r="16" spans="1:10" ht="46.5" customHeight="1">
      <c r="A16" s="20" t="s">
        <v>62</v>
      </c>
      <c r="B16" s="27" t="s">
        <v>5</v>
      </c>
      <c r="C16" s="24">
        <f>695.31+12.14</f>
        <v>707.4499999999999</v>
      </c>
      <c r="D16" s="25">
        <f t="shared" si="0"/>
        <v>20733.524671065494</v>
      </c>
      <c r="E16" s="25">
        <v>125</v>
      </c>
      <c r="F16" s="24">
        <f t="shared" si="1"/>
        <v>14589.667934624344</v>
      </c>
      <c r="G16" s="25">
        <v>645</v>
      </c>
      <c r="H16" s="25">
        <f t="shared" si="2"/>
        <v>13718.267210798618</v>
      </c>
      <c r="I16" s="25">
        <f t="shared" si="3"/>
        <v>49041.45981648845</v>
      </c>
      <c r="J16" s="25">
        <f t="shared" si="4"/>
        <v>49041.46</v>
      </c>
    </row>
    <row r="17" spans="1:10" ht="46.5" customHeight="1">
      <c r="A17" s="20" t="s">
        <v>63</v>
      </c>
      <c r="B17" s="27" t="s">
        <v>9</v>
      </c>
      <c r="C17" s="24">
        <f>918.2-24-122</f>
        <v>772.2</v>
      </c>
      <c r="D17" s="25">
        <f t="shared" si="0"/>
        <v>22631.179236690616</v>
      </c>
      <c r="E17" s="25">
        <v>143</v>
      </c>
      <c r="F17" s="24">
        <f t="shared" si="1"/>
        <v>16690.58011721025</v>
      </c>
      <c r="G17" s="25">
        <v>636</v>
      </c>
      <c r="H17" s="25">
        <f t="shared" si="2"/>
        <v>13526.849528787476</v>
      </c>
      <c r="I17" s="25">
        <f t="shared" si="3"/>
        <v>52848.60888268834</v>
      </c>
      <c r="J17" s="25">
        <f t="shared" si="4"/>
        <v>52848.61</v>
      </c>
    </row>
    <row r="18" spans="1:10" ht="46.5" customHeight="1">
      <c r="A18" s="20" t="s">
        <v>64</v>
      </c>
      <c r="B18" s="27" t="s">
        <v>6</v>
      </c>
      <c r="C18" s="24">
        <f>2486.77+60</f>
        <v>2546.77</v>
      </c>
      <c r="D18" s="25">
        <f t="shared" si="0"/>
        <v>74639.22344551483</v>
      </c>
      <c r="E18" s="25">
        <v>161</v>
      </c>
      <c r="F18" s="24">
        <f t="shared" si="1"/>
        <v>18791.492299796155</v>
      </c>
      <c r="G18" s="25">
        <v>1066</v>
      </c>
      <c r="H18" s="25">
        <f t="shared" si="2"/>
        <v>22672.361002653222</v>
      </c>
      <c r="I18" s="25">
        <f t="shared" si="3"/>
        <v>116103.07674796421</v>
      </c>
      <c r="J18" s="25">
        <f t="shared" si="4"/>
        <v>116103.08</v>
      </c>
    </row>
    <row r="19" spans="1:10" ht="46.5" customHeight="1">
      <c r="A19" s="20" t="s">
        <v>53</v>
      </c>
      <c r="B19" s="27" t="s">
        <v>59</v>
      </c>
      <c r="C19" s="24">
        <v>713.06</v>
      </c>
      <c r="D19" s="25">
        <f t="shared" si="0"/>
        <v>20897.939221075638</v>
      </c>
      <c r="E19" s="25">
        <v>94</v>
      </c>
      <c r="F19" s="24">
        <f t="shared" si="1"/>
        <v>10971.430286837507</v>
      </c>
      <c r="G19" s="25">
        <v>409</v>
      </c>
      <c r="H19" s="25">
        <f t="shared" si="2"/>
        <v>8698.870215839745</v>
      </c>
      <c r="I19" s="25">
        <f t="shared" si="3"/>
        <v>40568.239723752886</v>
      </c>
      <c r="J19" s="25">
        <f t="shared" si="4"/>
        <v>40568.24</v>
      </c>
    </row>
    <row r="20" spans="1:10" ht="46.5" customHeight="1">
      <c r="A20" s="20" t="s">
        <v>65</v>
      </c>
      <c r="B20" s="33" t="s">
        <v>4</v>
      </c>
      <c r="C20" s="24">
        <v>484.2</v>
      </c>
      <c r="D20" s="25">
        <f t="shared" si="0"/>
        <v>14190.646188041434</v>
      </c>
      <c r="E20" s="25">
        <v>65</v>
      </c>
      <c r="F20" s="24">
        <f t="shared" si="1"/>
        <v>7586.627326004659</v>
      </c>
      <c r="G20" s="25">
        <v>359</v>
      </c>
      <c r="H20" s="25">
        <f t="shared" si="2"/>
        <v>7635.438649111169</v>
      </c>
      <c r="I20" s="25">
        <f t="shared" si="3"/>
        <v>29412.712163157263</v>
      </c>
      <c r="J20" s="25">
        <f t="shared" si="4"/>
        <v>29412.71</v>
      </c>
    </row>
    <row r="21" spans="1:10" ht="46.5" customHeight="1">
      <c r="A21" s="20" t="s">
        <v>48</v>
      </c>
      <c r="B21" s="27" t="s">
        <v>13</v>
      </c>
      <c r="C21" s="24">
        <f>1214.11+18</f>
        <v>1232.11</v>
      </c>
      <c r="D21" s="25">
        <f t="shared" si="0"/>
        <v>36109.948522816456</v>
      </c>
      <c r="E21" s="25">
        <v>160</v>
      </c>
      <c r="F21" s="24">
        <f t="shared" si="1"/>
        <v>18674.77495631916</v>
      </c>
      <c r="G21" s="25">
        <v>661</v>
      </c>
      <c r="H21" s="25">
        <f t="shared" si="2"/>
        <v>14058.565312151763</v>
      </c>
      <c r="I21" s="25">
        <f t="shared" si="3"/>
        <v>68843.28879128738</v>
      </c>
      <c r="J21" s="25">
        <f t="shared" si="4"/>
        <v>68843.29</v>
      </c>
    </row>
    <row r="22" spans="1:10" ht="46.5" customHeight="1">
      <c r="A22" s="20" t="s">
        <v>66</v>
      </c>
      <c r="B22" s="27" t="s">
        <v>20</v>
      </c>
      <c r="C22" s="24">
        <v>790.46</v>
      </c>
      <c r="D22" s="25">
        <f t="shared" si="0"/>
        <v>23166.33247790011</v>
      </c>
      <c r="E22" s="25">
        <v>159</v>
      </c>
      <c r="F22" s="24">
        <f t="shared" si="1"/>
        <v>18558.057612842167</v>
      </c>
      <c r="G22" s="25">
        <v>954</v>
      </c>
      <c r="H22" s="25">
        <f t="shared" si="2"/>
        <v>20290.274293181214</v>
      </c>
      <c r="I22" s="25">
        <f t="shared" si="3"/>
        <v>62014.66438392349</v>
      </c>
      <c r="J22" s="25">
        <f t="shared" si="4"/>
        <v>62014.66</v>
      </c>
    </row>
    <row r="23" spans="1:10" ht="46.5" customHeight="1">
      <c r="A23" s="20" t="s">
        <v>67</v>
      </c>
      <c r="B23" s="27" t="s">
        <v>10</v>
      </c>
      <c r="C23" s="24">
        <f>976.79-38.4-6.29</f>
        <v>932.1</v>
      </c>
      <c r="D23" s="25">
        <f t="shared" si="0"/>
        <v>27317.433523076044</v>
      </c>
      <c r="E23" s="25">
        <f>152-24</f>
        <v>128</v>
      </c>
      <c r="F23" s="24">
        <f t="shared" si="1"/>
        <v>14939.819965055329</v>
      </c>
      <c r="G23" s="25">
        <v>964</v>
      </c>
      <c r="H23" s="25">
        <f t="shared" si="2"/>
        <v>20502.96060652693</v>
      </c>
      <c r="I23" s="25">
        <f t="shared" si="3"/>
        <v>62760.21409465831</v>
      </c>
      <c r="J23" s="25">
        <f t="shared" si="4"/>
        <v>62760.21</v>
      </c>
    </row>
    <row r="24" spans="1:10" ht="46.5" customHeight="1">
      <c r="A24" s="20" t="s">
        <v>55</v>
      </c>
      <c r="B24" s="27" t="s">
        <v>18</v>
      </c>
      <c r="C24" s="24">
        <f>670.79-12.29</f>
        <v>658.5</v>
      </c>
      <c r="D24" s="25">
        <f t="shared" si="0"/>
        <v>19298.927126859322</v>
      </c>
      <c r="E24" s="25">
        <v>152</v>
      </c>
      <c r="F24" s="24">
        <f t="shared" si="1"/>
        <v>17741.036208503203</v>
      </c>
      <c r="G24" s="25">
        <v>955</v>
      </c>
      <c r="H24" s="25">
        <f t="shared" si="2"/>
        <v>20311.542924515783</v>
      </c>
      <c r="I24" s="25">
        <f t="shared" si="3"/>
        <v>57351.50625987831</v>
      </c>
      <c r="J24" s="25">
        <f t="shared" si="4"/>
        <v>57351.51</v>
      </c>
    </row>
    <row r="25" spans="1:10" ht="46.5" customHeight="1">
      <c r="A25" s="20" t="s">
        <v>58</v>
      </c>
      <c r="B25" s="27" t="s">
        <v>14</v>
      </c>
      <c r="C25" s="24">
        <f>797+20</f>
        <v>817</v>
      </c>
      <c r="D25" s="25">
        <f t="shared" si="0"/>
        <v>23944.151044258262</v>
      </c>
      <c r="E25" s="25">
        <f>141-1</f>
        <v>140</v>
      </c>
      <c r="F25" s="24">
        <f t="shared" si="1"/>
        <v>16340.428086779266</v>
      </c>
      <c r="G25" s="25">
        <v>820</v>
      </c>
      <c r="H25" s="25">
        <f t="shared" si="2"/>
        <v>17440.27769434863</v>
      </c>
      <c r="I25" s="25">
        <f t="shared" si="3"/>
        <v>57724.85682538616</v>
      </c>
      <c r="J25" s="25">
        <f t="shared" si="4"/>
        <v>57724.86</v>
      </c>
    </row>
    <row r="26" spans="1:10" ht="46.5" customHeight="1">
      <c r="A26" s="20" t="s">
        <v>68</v>
      </c>
      <c r="B26" s="27" t="s">
        <v>2</v>
      </c>
      <c r="C26" s="24">
        <f>910.51-8-12.86+5.15</f>
        <v>894.8</v>
      </c>
      <c r="D26" s="25">
        <f t="shared" si="0"/>
        <v>26224.267263650298</v>
      </c>
      <c r="E26" s="25">
        <v>154</v>
      </c>
      <c r="F26" s="24">
        <f t="shared" si="1"/>
        <v>17974.47089545719</v>
      </c>
      <c r="G26" s="25">
        <v>661</v>
      </c>
      <c r="H26" s="25">
        <f t="shared" si="2"/>
        <v>14058.565312151763</v>
      </c>
      <c r="I26" s="25">
        <f t="shared" si="3"/>
        <v>58257.30347125925</v>
      </c>
      <c r="J26" s="25">
        <f t="shared" si="4"/>
        <v>58257.3</v>
      </c>
    </row>
    <row r="27" spans="1:10" ht="46.5" customHeight="1">
      <c r="A27" s="20" t="s">
        <v>69</v>
      </c>
      <c r="B27" s="27" t="s">
        <v>7</v>
      </c>
      <c r="C27" s="24">
        <v>574.4</v>
      </c>
      <c r="D27" s="25">
        <f t="shared" si="0"/>
        <v>16834.174247028084</v>
      </c>
      <c r="E27" s="25">
        <v>85</v>
      </c>
      <c r="F27" s="24">
        <f t="shared" si="1"/>
        <v>9920.974195544553</v>
      </c>
      <c r="G27" s="25">
        <v>354</v>
      </c>
      <c r="H27" s="25">
        <f t="shared" si="2"/>
        <v>7529.095492438311</v>
      </c>
      <c r="I27" s="25">
        <f t="shared" si="3"/>
        <v>34284.24393501095</v>
      </c>
      <c r="J27" s="25">
        <f t="shared" si="4"/>
        <v>34284.24</v>
      </c>
    </row>
    <row r="28" spans="1:10" ht="46.5" customHeight="1">
      <c r="A28" s="20" t="s">
        <v>70</v>
      </c>
      <c r="B28" s="27" t="s">
        <v>19</v>
      </c>
      <c r="C28" s="24">
        <v>1401.29</v>
      </c>
      <c r="D28" s="25">
        <f t="shared" si="0"/>
        <v>41068.17554076947</v>
      </c>
      <c r="E28" s="25">
        <v>120</v>
      </c>
      <c r="F28" s="24">
        <f t="shared" si="1"/>
        <v>14006.08121723937</v>
      </c>
      <c r="G28" s="25">
        <v>673</v>
      </c>
      <c r="H28" s="25">
        <f t="shared" si="2"/>
        <v>14313.78888816662</v>
      </c>
      <c r="I28" s="25">
        <f t="shared" si="3"/>
        <v>69388.04564617547</v>
      </c>
      <c r="J28" s="25">
        <f t="shared" si="4"/>
        <v>69388.05</v>
      </c>
    </row>
    <row r="29" spans="1:10" ht="46.5" customHeight="1">
      <c r="A29" s="20" t="s">
        <v>71</v>
      </c>
      <c r="B29" s="27" t="s">
        <v>43</v>
      </c>
      <c r="C29" s="24">
        <f>2543.5-8-8-8+16-48</f>
        <v>2487.5</v>
      </c>
      <c r="D29" s="25">
        <f t="shared" si="0"/>
        <v>72902.1734670654</v>
      </c>
      <c r="E29" s="25">
        <v>160</v>
      </c>
      <c r="F29" s="24">
        <f t="shared" si="1"/>
        <v>18674.77495631916</v>
      </c>
      <c r="G29" s="25">
        <v>1261</v>
      </c>
      <c r="H29" s="25">
        <f t="shared" si="2"/>
        <v>26819.744112894663</v>
      </c>
      <c r="I29" s="25">
        <f t="shared" si="3"/>
        <v>118396.69253627922</v>
      </c>
      <c r="J29" s="25">
        <f t="shared" si="4"/>
        <v>118396.69</v>
      </c>
    </row>
    <row r="30" spans="1:10" ht="46.5" customHeight="1">
      <c r="A30" s="20" t="s">
        <v>54</v>
      </c>
      <c r="B30" s="27" t="s">
        <v>45</v>
      </c>
      <c r="C30" s="24">
        <v>614.25</v>
      </c>
      <c r="D30" s="25">
        <f t="shared" si="0"/>
        <v>18002.07439282208</v>
      </c>
      <c r="E30" s="25">
        <v>78</v>
      </c>
      <c r="F30" s="24">
        <f t="shared" si="1"/>
        <v>9103.952791205591</v>
      </c>
      <c r="G30" s="25">
        <v>420</v>
      </c>
      <c r="H30" s="25">
        <f t="shared" si="2"/>
        <v>8932.825160520031</v>
      </c>
      <c r="I30" s="25">
        <f t="shared" si="3"/>
        <v>36038.852344547704</v>
      </c>
      <c r="J30" s="25">
        <f t="shared" si="4"/>
        <v>36038.85</v>
      </c>
    </row>
    <row r="31" spans="1:10" ht="46.5" customHeight="1">
      <c r="A31" s="20" t="s">
        <v>72</v>
      </c>
      <c r="B31" s="27" t="s">
        <v>44</v>
      </c>
      <c r="C31" s="24">
        <f>1702.36-36</f>
        <v>1666.36</v>
      </c>
      <c r="D31" s="25">
        <f t="shared" si="0"/>
        <v>48836.6897602328</v>
      </c>
      <c r="E31" s="25">
        <v>181</v>
      </c>
      <c r="F31" s="24">
        <f t="shared" si="1"/>
        <v>21125.83916933605</v>
      </c>
      <c r="G31" s="25">
        <v>788</v>
      </c>
      <c r="H31" s="25">
        <f t="shared" si="2"/>
        <v>16759.681491642343</v>
      </c>
      <c r="I31" s="25">
        <f t="shared" si="3"/>
        <v>86722.2104212112</v>
      </c>
      <c r="J31" s="25">
        <f t="shared" si="4"/>
        <v>86722.21</v>
      </c>
    </row>
    <row r="32" spans="1:10" ht="46.5" customHeight="1">
      <c r="A32" s="20" t="s">
        <v>73</v>
      </c>
      <c r="B32" s="27" t="s">
        <v>21</v>
      </c>
      <c r="C32" s="24">
        <v>1164.64</v>
      </c>
      <c r="D32" s="25">
        <f t="shared" si="0"/>
        <v>34132.577811731884</v>
      </c>
      <c r="E32" s="25">
        <v>110</v>
      </c>
      <c r="F32" s="24">
        <f t="shared" si="1"/>
        <v>12838.907782469423</v>
      </c>
      <c r="G32" s="25">
        <v>472</v>
      </c>
      <c r="H32" s="25">
        <f t="shared" si="2"/>
        <v>10038.793989917749</v>
      </c>
      <c r="I32" s="25">
        <f t="shared" si="3"/>
        <v>57010.27958411906</v>
      </c>
      <c r="J32" s="25">
        <f t="shared" si="4"/>
        <v>57010.28</v>
      </c>
    </row>
    <row r="33" spans="1:10" ht="46.5" customHeight="1">
      <c r="A33" s="20" t="s">
        <v>51</v>
      </c>
      <c r="B33" s="27" t="s">
        <v>26</v>
      </c>
      <c r="C33" s="24">
        <f>600.6</f>
        <v>600.6</v>
      </c>
      <c r="D33" s="25">
        <f t="shared" si="0"/>
        <v>17602.02829520381</v>
      </c>
      <c r="E33" s="25">
        <f>80+27</f>
        <v>107</v>
      </c>
      <c r="F33" s="24">
        <f t="shared" si="1"/>
        <v>12488.75575203844</v>
      </c>
      <c r="G33" s="25">
        <v>635</v>
      </c>
      <c r="H33" s="25">
        <f t="shared" si="2"/>
        <v>13505.580897452905</v>
      </c>
      <c r="I33" s="25">
        <f t="shared" si="3"/>
        <v>43596.36494469515</v>
      </c>
      <c r="J33" s="25">
        <f t="shared" si="4"/>
        <v>43596.36</v>
      </c>
    </row>
    <row r="34" spans="1:10" ht="46.5" customHeight="1">
      <c r="A34" s="20" t="s">
        <v>56</v>
      </c>
      <c r="B34" s="27" t="s">
        <v>57</v>
      </c>
      <c r="C34" s="24">
        <v>448.4</v>
      </c>
      <c r="D34" s="25">
        <f t="shared" si="0"/>
        <v>13141.44103824407</v>
      </c>
      <c r="E34" s="25">
        <v>93</v>
      </c>
      <c r="F34" s="24">
        <f t="shared" si="1"/>
        <v>10854.712943360511</v>
      </c>
      <c r="G34" s="25">
        <v>186</v>
      </c>
      <c r="H34" s="25">
        <f t="shared" si="2"/>
        <v>3955.9654282302995</v>
      </c>
      <c r="I34" s="25">
        <f t="shared" si="3"/>
        <v>27952.11940983488</v>
      </c>
      <c r="J34" s="25">
        <f t="shared" si="4"/>
        <v>27952.12</v>
      </c>
    </row>
    <row r="35" spans="1:10" ht="37.5" customHeight="1">
      <c r="A35" s="6"/>
      <c r="B35" s="26" t="s">
        <v>3</v>
      </c>
      <c r="C35" s="7">
        <f>SUM(C8:C34)</f>
        <v>27351.950000000008</v>
      </c>
      <c r="D35" s="7">
        <f aca="true" t="shared" si="5" ref="D35:J35">SUM(D8:D34)</f>
        <v>801614.7149999997</v>
      </c>
      <c r="E35" s="7">
        <f t="shared" si="5"/>
        <v>3434</v>
      </c>
      <c r="F35" s="7">
        <f t="shared" si="5"/>
        <v>400807.35750000004</v>
      </c>
      <c r="G35" s="7">
        <f t="shared" si="5"/>
        <v>18845</v>
      </c>
      <c r="H35" s="7">
        <f t="shared" si="5"/>
        <v>400807.35749999987</v>
      </c>
      <c r="I35" s="7">
        <f t="shared" si="5"/>
        <v>1603229.43</v>
      </c>
      <c r="J35" s="7">
        <f t="shared" si="5"/>
        <v>1603229.4300000004</v>
      </c>
    </row>
    <row r="36" spans="1:10" ht="48" customHeight="1">
      <c r="A36" s="8"/>
      <c r="B36" s="17" t="s">
        <v>28</v>
      </c>
      <c r="C36" s="7">
        <f>C35</f>
        <v>27351.950000000008</v>
      </c>
      <c r="D36" s="16"/>
      <c r="E36" s="18" t="s">
        <v>30</v>
      </c>
      <c r="F36" s="7">
        <f>0.5*1603229.43</f>
        <v>801614.715</v>
      </c>
      <c r="G36" s="16"/>
      <c r="H36" s="16"/>
      <c r="I36" s="16"/>
      <c r="J36" s="16"/>
    </row>
    <row r="37" spans="1:10" ht="40.5" customHeight="1">
      <c r="A37" s="8"/>
      <c r="B37" s="17" t="s">
        <v>38</v>
      </c>
      <c r="C37" s="7">
        <f>0.5*1603229.43</f>
        <v>801614.715</v>
      </c>
      <c r="D37" s="16"/>
      <c r="E37" s="34" t="s">
        <v>31</v>
      </c>
      <c r="F37" s="7">
        <f>0.5*F36</f>
        <v>400807.3575</v>
      </c>
      <c r="G37" s="16"/>
      <c r="H37" s="16"/>
      <c r="I37" s="16"/>
      <c r="J37" s="16"/>
    </row>
    <row r="38" spans="1:10" ht="50.25" customHeight="1">
      <c r="A38" s="8"/>
      <c r="B38" s="17" t="s">
        <v>29</v>
      </c>
      <c r="C38" s="7">
        <f>C37/C36</f>
        <v>29.307406418920763</v>
      </c>
      <c r="D38" s="16"/>
      <c r="E38" s="34" t="s">
        <v>39</v>
      </c>
      <c r="F38" s="7">
        <f>E35</f>
        <v>3434</v>
      </c>
      <c r="G38" s="16"/>
      <c r="H38" s="16"/>
      <c r="I38" s="16"/>
      <c r="J38" s="16"/>
    </row>
    <row r="39" spans="1:10" ht="47.25" customHeight="1">
      <c r="A39" s="8"/>
      <c r="B39" s="11"/>
      <c r="C39" s="16"/>
      <c r="D39" s="16"/>
      <c r="E39" s="34" t="s">
        <v>32</v>
      </c>
      <c r="F39" s="7">
        <f>F37/F38</f>
        <v>116.71734347699476</v>
      </c>
      <c r="G39" s="16"/>
      <c r="H39" s="16"/>
      <c r="I39" s="16"/>
      <c r="J39" s="16"/>
    </row>
    <row r="40" spans="1:10" ht="54.75" customHeight="1">
      <c r="A40" s="8"/>
      <c r="B40" s="11"/>
      <c r="C40" s="16"/>
      <c r="D40" s="16"/>
      <c r="E40" s="34" t="s">
        <v>33</v>
      </c>
      <c r="F40" s="7">
        <f>F36-F37</f>
        <v>400807.3575</v>
      </c>
      <c r="G40" s="16"/>
      <c r="H40" s="16"/>
      <c r="I40" s="16"/>
      <c r="J40" s="16"/>
    </row>
    <row r="41" spans="1:10" ht="73.5" customHeight="1">
      <c r="A41" s="8"/>
      <c r="B41" s="11"/>
      <c r="C41" s="16"/>
      <c r="D41" s="16"/>
      <c r="E41" s="35" t="s">
        <v>40</v>
      </c>
      <c r="F41" s="7">
        <f>G35</f>
        <v>18845</v>
      </c>
      <c r="G41" s="16"/>
      <c r="H41" s="16"/>
      <c r="I41" s="16"/>
      <c r="J41" s="16"/>
    </row>
    <row r="42" spans="1:10" ht="64.5" customHeight="1">
      <c r="A42" s="8"/>
      <c r="B42" s="11"/>
      <c r="C42" s="19"/>
      <c r="D42" s="16"/>
      <c r="E42" s="34" t="s">
        <v>34</v>
      </c>
      <c r="F42" s="7">
        <f>F40/F41</f>
        <v>21.268631334571502</v>
      </c>
      <c r="G42" s="16"/>
      <c r="H42" s="16"/>
      <c r="I42" s="16"/>
      <c r="J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spans="9:10" ht="12.75">
      <c r="I53" s="23"/>
      <c r="J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2021-04-02T08:33:01Z</cp:lastPrinted>
  <dcterms:created xsi:type="dcterms:W3CDTF">2004-01-09T07:03:24Z</dcterms:created>
  <dcterms:modified xsi:type="dcterms:W3CDTF">2021-05-06T06:02:22Z</dcterms:modified>
  <cp:category/>
  <cp:version/>
  <cp:contentType/>
  <cp:contentStatus/>
</cp:coreProperties>
</file>